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E1392FE1-9F58-4C13-993D-3FA982E25A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&amp;R Y RESULTADOS" sheetId="1" r:id="rId1"/>
    <sheet name="FORMUL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1" l="1"/>
  <c r="T6" i="1" l="1"/>
  <c r="N35" i="1"/>
  <c r="O35" i="1" s="1"/>
  <c r="N34" i="1"/>
  <c r="N33" i="1"/>
  <c r="O33" i="1" s="1"/>
  <c r="N32" i="1"/>
  <c r="N31" i="1"/>
  <c r="O31" i="1" s="1"/>
  <c r="N30" i="1"/>
  <c r="N29" i="1"/>
  <c r="O29" i="1" s="1"/>
  <c r="N28" i="1"/>
  <c r="N27" i="1"/>
  <c r="O27" i="1" s="1"/>
  <c r="N26" i="1"/>
  <c r="J35" i="1"/>
  <c r="K35" i="1" s="1"/>
  <c r="J34" i="1"/>
  <c r="J33" i="1"/>
  <c r="K33" i="1" s="1"/>
  <c r="J32" i="1"/>
  <c r="K32" i="1" s="1"/>
  <c r="J31" i="1"/>
  <c r="K31" i="1" s="1"/>
  <c r="J30" i="1"/>
  <c r="J29" i="1"/>
  <c r="K29" i="1" s="1"/>
  <c r="J28" i="1"/>
  <c r="J27" i="1"/>
  <c r="K27" i="1" s="1"/>
  <c r="J26" i="1"/>
  <c r="F35" i="1"/>
  <c r="G35" i="1" s="1"/>
  <c r="F34" i="1"/>
  <c r="G34" i="1" s="1"/>
  <c r="F33" i="1"/>
  <c r="G33" i="1" s="1"/>
  <c r="F32" i="1"/>
  <c r="F31" i="1"/>
  <c r="G31" i="1" s="1"/>
  <c r="F30" i="1"/>
  <c r="F29" i="1"/>
  <c r="G29" i="1" s="1"/>
  <c r="F28" i="1"/>
  <c r="F27" i="1"/>
  <c r="G27" i="1" s="1"/>
  <c r="F26" i="1"/>
  <c r="N18" i="1"/>
  <c r="G22" i="1"/>
  <c r="X4" i="1" s="1"/>
  <c r="M41" i="1"/>
  <c r="M36" i="1"/>
  <c r="L36" i="1"/>
  <c r="M38" i="1" s="1"/>
  <c r="O34" i="1"/>
  <c r="O32" i="1"/>
  <c r="O30" i="1"/>
  <c r="O28" i="1"/>
  <c r="O26" i="1"/>
  <c r="K34" i="1"/>
  <c r="K30" i="1"/>
  <c r="K28" i="1"/>
  <c r="K26" i="1"/>
  <c r="I36" i="1"/>
  <c r="H36" i="1"/>
  <c r="I38" i="1" s="1"/>
  <c r="G32" i="1"/>
  <c r="G30" i="1"/>
  <c r="G28" i="1"/>
  <c r="E36" i="1"/>
  <c r="D36" i="1"/>
  <c r="K38" i="1" l="1"/>
  <c r="D41" i="1" s="1"/>
  <c r="O38" i="1"/>
  <c r="D42" i="1" s="1"/>
  <c r="E38" i="1"/>
  <c r="G26" i="1"/>
  <c r="G38" i="1" s="1"/>
  <c r="D40" i="1" s="1"/>
  <c r="G41" i="1"/>
  <c r="G40" i="1"/>
  <c r="G42" i="1" s="1"/>
  <c r="T9" i="1" s="1"/>
  <c r="T10" i="1" l="1"/>
  <c r="T13" i="1"/>
  <c r="T14" i="1" s="1"/>
  <c r="X5" i="1"/>
  <c r="X6" i="1" s="1"/>
</calcChain>
</file>

<file path=xl/sharedStrings.xml><?xml version="1.0" encoding="utf-8"?>
<sst xmlns="http://schemas.openxmlformats.org/spreadsheetml/2006/main" count="79" uniqueCount="68">
  <si>
    <t>Ensayo 1</t>
  </si>
  <si>
    <t>Ensayo 2</t>
  </si>
  <si>
    <t>Numero de Partes</t>
  </si>
  <si>
    <t>Operador A</t>
  </si>
  <si>
    <t>Operador B</t>
  </si>
  <si>
    <t>Operador C</t>
  </si>
  <si>
    <t>Total</t>
  </si>
  <si>
    <t>Estudio de Capacidad del instrumento R&amp;R (Método Largo)</t>
  </si>
  <si>
    <t>Tolerancia</t>
  </si>
  <si>
    <t>Ei</t>
  </si>
  <si>
    <t>Es</t>
  </si>
  <si>
    <t>Persona responsable</t>
  </si>
  <si>
    <t>Fecha</t>
  </si>
  <si>
    <t>Departamento</t>
  </si>
  <si>
    <t>Variable de estudio</t>
  </si>
  <si>
    <t>Tipo de gage</t>
  </si>
  <si>
    <t>Numero de gage</t>
  </si>
  <si>
    <t>Rango</t>
  </si>
  <si>
    <t>Media A</t>
  </si>
  <si>
    <t>Media B</t>
  </si>
  <si>
    <t>Rmed B</t>
  </si>
  <si>
    <t>Media C</t>
  </si>
  <si>
    <t>Rmed C</t>
  </si>
  <si>
    <t>Rmed A</t>
  </si>
  <si>
    <t xml:space="preserve">Rmed </t>
  </si>
  <si>
    <t>Max media</t>
  </si>
  <si>
    <t>Min media</t>
  </si>
  <si>
    <t>Dif medias</t>
  </si>
  <si>
    <t>Ensayos</t>
  </si>
  <si>
    <t>D4</t>
  </si>
  <si>
    <t>LCS</t>
  </si>
  <si>
    <t>Limite central sup R</t>
  </si>
  <si>
    <t>*Identificar los rangos por encima de este limite</t>
  </si>
  <si>
    <t>*Corregir</t>
  </si>
  <si>
    <t>K ensayos</t>
  </si>
  <si>
    <t>K operadores</t>
  </si>
  <si>
    <t>Diametros</t>
  </si>
  <si>
    <t>Tubos</t>
  </si>
  <si>
    <t>Medias y rango</t>
  </si>
  <si>
    <t>Repetibilidad (Variacion del equipo):</t>
  </si>
  <si>
    <t>Reproducibilidad (Variacion de operador):</t>
  </si>
  <si>
    <t>Reproducibilidad y reproductibilidad</t>
  </si>
  <si>
    <t>VE</t>
  </si>
  <si>
    <t>Sigmarepeti</t>
  </si>
  <si>
    <t>VO</t>
  </si>
  <si>
    <t>k1</t>
  </si>
  <si>
    <t>k2</t>
  </si>
  <si>
    <t>Sigmareprod</t>
  </si>
  <si>
    <t>SIGMA R&amp;R</t>
  </si>
  <si>
    <t>R&amp;R</t>
  </si>
  <si>
    <t>Analisis de variabilidad R&amp;R</t>
  </si>
  <si>
    <t>analisis en % de tolerancias</t>
  </si>
  <si>
    <t>%VE</t>
  </si>
  <si>
    <t>%VO</t>
  </si>
  <si>
    <t>%R&amp;R</t>
  </si>
  <si>
    <t>Criterios de aceptación</t>
  </si>
  <si>
    <t>debajo de 10%</t>
  </si>
  <si>
    <t>de 10% a 20%</t>
  </si>
  <si>
    <t>de 20% a 30%</t>
  </si>
  <si>
    <t>arriba de 30%</t>
  </si>
  <si>
    <t>* Valor critico</t>
  </si>
  <si>
    <t>Excelente proceso</t>
  </si>
  <si>
    <t>Bueno, Aceptable</t>
  </si>
  <si>
    <t>Marginalmente aceptable</t>
  </si>
  <si>
    <t>Inaceptable</t>
  </si>
  <si>
    <t>ANALISIS DEL ESTUDIO R&amp;R</t>
  </si>
  <si>
    <t>Media 1y2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</si>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</sst>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%"/>
    <numFmt numFmtId="167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5" xfId="0" applyFont="1" applyBorder="1"/>
    <xf numFmtId="0" fontId="0" fillId="0" borderId="5" xfId="0" applyBorder="1"/>
    <xf numFmtId="0" fontId="0" fillId="0" borderId="6" xfId="0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" xfId="0" applyFill="1" applyBorder="1"/>
    <xf numFmtId="166" fontId="0" fillId="0" borderId="1" xfId="1" applyNumberFormat="1" applyFont="1" applyBorder="1"/>
    <xf numFmtId="167" fontId="0" fillId="0" borderId="1" xfId="1" applyNumberFormat="1" applyFont="1" applyBorder="1"/>
    <xf numFmtId="0" fontId="5" fillId="0" borderId="0" xfId="0" applyFont="1"/>
    <xf numFmtId="166" fontId="0" fillId="2" borderId="1" xfId="1" applyNumberFormat="1" applyFont="1" applyFill="1" applyBorder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/>
            </a:pPr>
            <a:r>
              <a:rPr lang="es-MX" sz="1000" b="0"/>
              <a:t>Comparación</a:t>
            </a:r>
            <a:r>
              <a:rPr lang="es-MX" sz="1000" b="0" baseline="0"/>
              <a:t> de medicion media de operadores</a:t>
            </a:r>
            <a:endParaRPr lang="es-MX" sz="1000" b="0"/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'R&amp;R Y RESULTADOS'!$D$24:$G$24</c:f>
              <c:strCache>
                <c:ptCount val="1"/>
                <c:pt idx="0">
                  <c:v>Operador A</c:v>
                </c:pt>
              </c:strCache>
            </c:strRef>
          </c:tx>
          <c:marker>
            <c:symbol val="none"/>
          </c:marker>
          <c:val>
            <c:numRef>
              <c:f>'R&amp;R Y RESULTADOS'!$F$26:$F$35</c:f>
              <c:numCache>
                <c:formatCode>General</c:formatCode>
                <c:ptCount val="10"/>
                <c:pt idx="0">
                  <c:v>36.25</c:v>
                </c:pt>
                <c:pt idx="1">
                  <c:v>35.15</c:v>
                </c:pt>
                <c:pt idx="2">
                  <c:v>30.700000000000003</c:v>
                </c:pt>
                <c:pt idx="3">
                  <c:v>29.700000000000003</c:v>
                </c:pt>
                <c:pt idx="4">
                  <c:v>31.85</c:v>
                </c:pt>
                <c:pt idx="5">
                  <c:v>30.2</c:v>
                </c:pt>
                <c:pt idx="6">
                  <c:v>32.9</c:v>
                </c:pt>
                <c:pt idx="7">
                  <c:v>36.799999999999997</c:v>
                </c:pt>
                <c:pt idx="8">
                  <c:v>30.3</c:v>
                </c:pt>
                <c:pt idx="9">
                  <c:v>34.400000000000006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96-411E-AB3A-D78F618D0A79}"/>
            </c:ext>
          </c:extLst>
        </c:ser>
        <c:ser>
          <c:idx val="1"/>
          <c:order val="1"/>
          <c:tx>
            <c:strRef>
              <c:f>'R&amp;R Y RESULTADOS'!$H$24:$K$24</c:f>
              <c:strCache>
                <c:ptCount val="1"/>
                <c:pt idx="0">
                  <c:v>Operador B</c:v>
                </c:pt>
              </c:strCache>
            </c:strRef>
          </c:tx>
          <c:marker>
            <c:symbol val="none"/>
          </c:marker>
          <c:val>
            <c:numRef>
              <c:f>'R&amp;R Y RESULTADOS'!$J$26:$J$35</c:f>
              <c:numCache>
                <c:formatCode>General</c:formatCode>
                <c:ptCount val="10"/>
                <c:pt idx="0">
                  <c:v>35.4</c:v>
                </c:pt>
                <c:pt idx="1">
                  <c:v>35.35</c:v>
                </c:pt>
                <c:pt idx="2">
                  <c:v>29.65</c:v>
                </c:pt>
                <c:pt idx="3">
                  <c:v>30.049999999999997</c:v>
                </c:pt>
                <c:pt idx="4">
                  <c:v>31.4</c:v>
                </c:pt>
                <c:pt idx="5">
                  <c:v>30.65</c:v>
                </c:pt>
                <c:pt idx="6">
                  <c:v>32.5</c:v>
                </c:pt>
                <c:pt idx="7">
                  <c:v>36.450000000000003</c:v>
                </c:pt>
                <c:pt idx="8">
                  <c:v>29.85</c:v>
                </c:pt>
                <c:pt idx="9">
                  <c:v>33.900000000000006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96-411E-AB3A-D78F618D0A79}"/>
            </c:ext>
          </c:extLst>
        </c:ser>
        <c:ser>
          <c:idx val="2"/>
          <c:order val="2"/>
          <c:tx>
            <c:strRef>
              <c:f>'R&amp;R Y RESULTADOS'!$L$24:$O$24</c:f>
              <c:strCache>
                <c:ptCount val="1"/>
                <c:pt idx="0">
                  <c:v>Operador C</c:v>
                </c:pt>
              </c:strCache>
            </c:strRef>
          </c:tx>
          <c:marker>
            <c:symbol val="none"/>
          </c:marker>
          <c:val>
            <c:numRef>
              <c:f>'R&amp;R Y RESULTADOS'!$N$26:$N$35</c:f>
              <c:numCache>
                <c:formatCode>General</c:formatCode>
                <c:ptCount val="10"/>
                <c:pt idx="0">
                  <c:v>35.450000000000003</c:v>
                </c:pt>
                <c:pt idx="1">
                  <c:v>35.200000000000003</c:v>
                </c:pt>
                <c:pt idx="2">
                  <c:v>29.7</c:v>
                </c:pt>
                <c:pt idx="3">
                  <c:v>29.200000000000003</c:v>
                </c:pt>
                <c:pt idx="4">
                  <c:v>30.9</c:v>
                </c:pt>
                <c:pt idx="5">
                  <c:v>29.65</c:v>
                </c:pt>
                <c:pt idx="6">
                  <c:v>32.299999999999997</c:v>
                </c:pt>
                <c:pt idx="7">
                  <c:v>35.75</c:v>
                </c:pt>
                <c:pt idx="8">
                  <c:v>29.65</c:v>
                </c:pt>
                <c:pt idx="9">
                  <c:v>33.900000000000006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96-411E-AB3A-D78F618D0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630208"/>
        <c:axId val="199632000"/>
      </c:lineChart>
      <c:catAx>
        <c:axId val="1996302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9632000"/>
        <c:crosses val="autoZero"/>
        <c:auto val="1"/>
        <c:lblAlgn val="ctr"/>
        <c:lblOffset val="100"/>
        <c:noMultiLvlLbl val="0"/>
      </c:catAx>
      <c:valAx>
        <c:axId val="199632000"/>
        <c:scaling>
          <c:orientation val="minMax"/>
          <c:min val="28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963020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600"/>
          </a:pPr>
          <a:endParaRPr lang="en-US"/>
        </a:p>
      </c:txPr>
    </c:legend>
    <c:plotVisOnly val="1"/>
    <c:dispBlanksAs val="gap"/>
    <c:showDLblsOverMax val="0"/>
  </c:chart>
  <c:spPr>
    <a:effectLst>
      <a:outerShdw blurRad="50800" dist="38100" algn="l" rotWithShape="0">
        <a:prstClr val="black">
          <a:alpha val="40000"/>
        </a:prstClr>
      </a:outerShdw>
    </a:effectLst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000"/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Medias por operador</c:v>
          </c:tx>
          <c:spPr>
            <a:ln w="28575">
              <a:noFill/>
            </a:ln>
          </c:spPr>
          <c:dPt>
            <c:idx val="1"/>
            <c:marker>
              <c:spPr>
                <a:solidFill>
                  <a:schemeClr val="accent2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1FE-4BD9-B95A-71825FA6E7F6}"/>
              </c:ext>
            </c:extLst>
          </c:dPt>
          <c:dPt>
            <c:idx val="2"/>
            <c:marker>
              <c:spPr>
                <a:solidFill>
                  <a:srgbClr val="92D05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1FE-4BD9-B95A-71825FA6E7F6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('R&amp;R Y RESULTADOS'!$D$24:$G$24,'R&amp;R Y RESULTADOS'!$D$24:$G$24,'R&amp;R Y RESULTADOS'!$H$24:$K$24,'R&amp;R Y RESULTADOS'!$L$24:$O$24)</c:f>
              <c:strCache>
                <c:ptCount val="13"/>
                <c:pt idx="0">
                  <c:v>Operador A</c:v>
                </c:pt>
                <c:pt idx="4">
                  <c:v>Operador A</c:v>
                </c:pt>
                <c:pt idx="8">
                  <c:v>Operador B</c:v>
                </c:pt>
                <c:pt idx="12">
                  <c:v>Operador C</c:v>
                </c:pt>
              </c:strCache>
            </c:strRef>
          </c:xVal>
          <c:yVal>
            <c:numRef>
              <c:f>('R&amp;R Y RESULTADOS'!$E$38,'R&amp;R Y RESULTADOS'!$I$38,'R&amp;R Y RESULTADOS'!$M$38)</c:f>
              <c:numCache>
                <c:formatCode>0.00</c:formatCode>
                <c:ptCount val="3"/>
                <c:pt idx="0" formatCode="0.000">
                  <c:v>32.825000000000003</c:v>
                </c:pt>
                <c:pt idx="1">
                  <c:v>32.520000000000003</c:v>
                </c:pt>
                <c:pt idx="2">
                  <c:v>32.17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FE-4BD9-B95A-71825FA6E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674112"/>
        <c:axId val="199675904"/>
      </c:scatterChart>
      <c:valAx>
        <c:axId val="19967411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9675904"/>
        <c:crosses val="autoZero"/>
        <c:crossBetween val="midCat"/>
      </c:valAx>
      <c:valAx>
        <c:axId val="199675904"/>
        <c:scaling>
          <c:orientation val="minMax"/>
        </c:scaling>
        <c:delete val="0"/>
        <c:axPos val="l"/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9674112"/>
        <c:crosses val="autoZero"/>
        <c:crossBetween val="midCat"/>
      </c:valAx>
    </c:plotArea>
    <c:plotVisOnly val="1"/>
    <c:dispBlanksAs val="gap"/>
    <c:showDLblsOverMax val="0"/>
  </c:chart>
  <c:spPr>
    <a:effectLst>
      <a:outerShdw blurRad="50800" dist="38100" algn="l" rotWithShape="0">
        <a:prstClr val="black">
          <a:alpha val="40000"/>
        </a:prstClr>
      </a:outerShdw>
    </a:effectLst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1</xdr:row>
      <xdr:rowOff>0</xdr:rowOff>
    </xdr:from>
    <xdr:to>
      <xdr:col>8</xdr:col>
      <xdr:colOff>693963</xdr:colOff>
      <xdr:row>14</xdr:row>
      <xdr:rowOff>119063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15</xdr:col>
      <xdr:colOff>81643</xdr:colOff>
      <xdr:row>14</xdr:row>
      <xdr:rowOff>122465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6</xdr:col>
      <xdr:colOff>9525</xdr:colOff>
      <xdr:row>16</xdr:row>
      <xdr:rowOff>114300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4048125" cy="301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542925</xdr:colOff>
      <xdr:row>0</xdr:row>
      <xdr:rowOff>95250</xdr:rowOff>
    </xdr:from>
    <xdr:to>
      <xdr:col>8</xdr:col>
      <xdr:colOff>285750</xdr:colOff>
      <xdr:row>7</xdr:row>
      <xdr:rowOff>180975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95250"/>
          <a:ext cx="2028825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48"/>
  <sheetViews>
    <sheetView showGridLines="0" tabSelected="1" topLeftCell="A12" zoomScale="70" zoomScaleNormal="70" workbookViewId="0">
      <selection activeCell="K27" sqref="K27"/>
    </sheetView>
  </sheetViews>
  <sheetFormatPr baseColWidth="10" defaultRowHeight="15" x14ac:dyDescent="0.25"/>
  <cols>
    <col min="1" max="2" width="3.7109375" customWidth="1"/>
    <col min="6" max="6" width="12.7109375" customWidth="1"/>
    <col min="16" max="17" width="3.7109375" customWidth="1"/>
    <col min="22" max="22" width="3.7109375" customWidth="1"/>
    <col min="25" max="25" width="12.85546875" customWidth="1"/>
    <col min="27" max="27" width="3.7109375" customWidth="1"/>
  </cols>
  <sheetData>
    <row r="1" spans="2:27" ht="15.75" thickBot="1" x14ac:dyDescent="0.3"/>
    <row r="2" spans="2:27" ht="21.75" thickBot="1" x14ac:dyDescent="0.4"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24" t="s">
        <v>65</v>
      </c>
      <c r="R2" s="25"/>
      <c r="S2" s="25"/>
      <c r="T2" s="25"/>
      <c r="U2" s="25"/>
      <c r="V2" s="25"/>
      <c r="W2" s="25"/>
      <c r="X2" s="25"/>
      <c r="Y2" s="25"/>
      <c r="Z2" s="25"/>
      <c r="AA2" s="26"/>
    </row>
    <row r="3" spans="2:27" x14ac:dyDescent="0.25"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Q3" s="9"/>
      <c r="R3" s="18" t="s">
        <v>50</v>
      </c>
      <c r="W3" t="s">
        <v>51</v>
      </c>
      <c r="AA3" s="10"/>
    </row>
    <row r="4" spans="2:27" x14ac:dyDescent="0.25"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Q4" s="9"/>
      <c r="R4" s="50" t="s">
        <v>39</v>
      </c>
      <c r="S4" s="50"/>
      <c r="T4" s="50"/>
      <c r="U4" s="50"/>
      <c r="W4" s="3" t="s">
        <v>52</v>
      </c>
      <c r="X4" s="16">
        <f>((100*T5)/($G$22))/100</f>
        <v>0.22374399999999997</v>
      </c>
      <c r="AA4" s="10"/>
    </row>
    <row r="5" spans="2:27" x14ac:dyDescent="0.25"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Q5" s="9"/>
      <c r="R5" s="27" t="s">
        <v>42</v>
      </c>
      <c r="S5" s="28"/>
      <c r="T5" s="29">
        <f>D43*G46</f>
        <v>3.3561599999999996</v>
      </c>
      <c r="U5" s="30"/>
      <c r="W5" s="3" t="s">
        <v>53</v>
      </c>
      <c r="X5" s="17">
        <f>((100*T9)/($G$22))/100</f>
        <v>0.15132738703765597</v>
      </c>
      <c r="AA5" s="10"/>
    </row>
    <row r="6" spans="2:27" x14ac:dyDescent="0.25"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Q6" s="9"/>
      <c r="R6" s="27" t="s">
        <v>43</v>
      </c>
      <c r="S6" s="28"/>
      <c r="T6" s="31">
        <f>T5/5.15</f>
        <v>0.65168155339805811</v>
      </c>
      <c r="U6" s="32"/>
      <c r="W6" s="3" t="s">
        <v>54</v>
      </c>
      <c r="X6" s="19">
        <f>SQRT(POWER(X4,2)+POWER(X5,2))</f>
        <v>0.27011359759116998</v>
      </c>
      <c r="Y6" t="s">
        <v>60</v>
      </c>
      <c r="AA6" s="10"/>
    </row>
    <row r="7" spans="2:27" x14ac:dyDescent="0.25"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1"/>
      <c r="Q7" s="9"/>
      <c r="R7" s="20"/>
      <c r="S7" s="20"/>
      <c r="T7" s="20"/>
      <c r="U7" s="20"/>
      <c r="AA7" s="10"/>
    </row>
    <row r="8" spans="2:27" x14ac:dyDescent="0.25"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  <c r="Q8" s="9"/>
      <c r="R8" s="50" t="s">
        <v>40</v>
      </c>
      <c r="S8" s="50"/>
      <c r="T8" s="50"/>
      <c r="U8" s="50"/>
      <c r="W8" s="18" t="s">
        <v>55</v>
      </c>
      <c r="AA8" s="10"/>
    </row>
    <row r="9" spans="2:27" x14ac:dyDescent="0.25">
      <c r="B9" s="39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1"/>
      <c r="Q9" s="9"/>
      <c r="R9" s="27" t="s">
        <v>44</v>
      </c>
      <c r="S9" s="28"/>
      <c r="T9" s="29">
        <f>SQRT((POWER(G42*G47,2)-((POWER(T5,2)/(COUNTA(C26:C35)*2)))))</f>
        <v>2.2699108055648396</v>
      </c>
      <c r="U9" s="30"/>
      <c r="W9" s="33" t="s">
        <v>56</v>
      </c>
      <c r="X9" s="33"/>
      <c r="Y9" s="21" t="s">
        <v>61</v>
      </c>
      <c r="Z9" s="21"/>
      <c r="AA9" s="10"/>
    </row>
    <row r="10" spans="2:27" x14ac:dyDescent="0.25"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1"/>
      <c r="Q10" s="9"/>
      <c r="R10" s="27" t="s">
        <v>47</v>
      </c>
      <c r="S10" s="28"/>
      <c r="T10" s="34">
        <f>T9/5.15</f>
        <v>0.44075937972132806</v>
      </c>
      <c r="U10" s="35"/>
      <c r="W10" s="27" t="s">
        <v>57</v>
      </c>
      <c r="X10" s="28"/>
      <c r="Y10" s="22" t="s">
        <v>62</v>
      </c>
      <c r="Z10" s="23"/>
      <c r="AA10" s="10"/>
    </row>
    <row r="11" spans="2:27" x14ac:dyDescent="0.25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1"/>
      <c r="Q11" s="9"/>
      <c r="R11" s="20"/>
      <c r="S11" s="20"/>
      <c r="T11" s="20"/>
      <c r="U11" s="20"/>
      <c r="W11" s="27" t="s">
        <v>58</v>
      </c>
      <c r="X11" s="28"/>
      <c r="Y11" s="22" t="s">
        <v>63</v>
      </c>
      <c r="Z11" s="23"/>
      <c r="AA11" s="10"/>
    </row>
    <row r="12" spans="2:27" x14ac:dyDescent="0.25"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1"/>
      <c r="Q12" s="9"/>
      <c r="R12" s="50" t="s">
        <v>41</v>
      </c>
      <c r="S12" s="50"/>
      <c r="T12" s="50"/>
      <c r="U12" s="50"/>
      <c r="W12" s="27" t="s">
        <v>59</v>
      </c>
      <c r="X12" s="28"/>
      <c r="Y12" s="22" t="s">
        <v>64</v>
      </c>
      <c r="Z12" s="23"/>
      <c r="AA12" s="10"/>
    </row>
    <row r="13" spans="2:27" x14ac:dyDescent="0.25"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1"/>
      <c r="Q13" s="9"/>
      <c r="R13" s="27" t="s">
        <v>49</v>
      </c>
      <c r="S13" s="28"/>
      <c r="T13" s="31">
        <f>SQRT(POWER(T5,2)+POWER(T9,2))</f>
        <v>4.0517039638675501</v>
      </c>
      <c r="U13" s="32"/>
      <c r="AA13" s="10"/>
    </row>
    <row r="14" spans="2:27" x14ac:dyDescent="0.25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1"/>
      <c r="Q14" s="9"/>
      <c r="R14" s="27" t="s">
        <v>48</v>
      </c>
      <c r="S14" s="28"/>
      <c r="T14" s="31">
        <f>T13/5.15</f>
        <v>0.78673863376068931</v>
      </c>
      <c r="U14" s="32"/>
      <c r="AA14" s="10"/>
    </row>
    <row r="15" spans="2:27" ht="15.75" thickBot="1" x14ac:dyDescent="0.3"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4"/>
      <c r="Q15" s="12"/>
      <c r="R15" s="13"/>
      <c r="S15" s="13"/>
      <c r="T15" s="13"/>
      <c r="U15" s="13"/>
      <c r="V15" s="13"/>
      <c r="W15" s="13"/>
      <c r="X15" s="13"/>
      <c r="Y15" s="13"/>
      <c r="Z15" s="13"/>
      <c r="AA15" s="14"/>
    </row>
    <row r="16" spans="2:27" ht="21.75" thickBot="1" x14ac:dyDescent="0.4">
      <c r="B16" s="47" t="s">
        <v>7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9"/>
    </row>
    <row r="17" spans="2:16" x14ac:dyDescent="0.25">
      <c r="B17" s="9"/>
      <c r="C17" s="2"/>
      <c r="D17" s="2"/>
      <c r="E17" s="2"/>
      <c r="F17" s="2"/>
      <c r="G17" s="2"/>
      <c r="H17" s="2"/>
      <c r="I17" s="2"/>
      <c r="J17" s="51"/>
      <c r="K17" s="51"/>
      <c r="L17" s="51"/>
      <c r="M17" s="51"/>
      <c r="N17" s="2"/>
      <c r="O17" s="2"/>
      <c r="P17" s="10"/>
    </row>
    <row r="18" spans="2:16" x14ac:dyDescent="0.25">
      <c r="B18" s="9"/>
      <c r="C18" s="2"/>
      <c r="D18" s="2"/>
      <c r="E18" s="2"/>
      <c r="F18" s="2"/>
      <c r="G18" s="2"/>
      <c r="H18" s="2"/>
      <c r="I18" s="2"/>
      <c r="J18" s="33" t="s">
        <v>12</v>
      </c>
      <c r="K18" s="33"/>
      <c r="L18" s="33"/>
      <c r="M18" s="33"/>
      <c r="N18" s="52">
        <f ca="1">TODAY()</f>
        <v>45908</v>
      </c>
      <c r="O18" s="21"/>
      <c r="P18" s="10"/>
    </row>
    <row r="19" spans="2:16" x14ac:dyDescent="0.25">
      <c r="B19" s="9"/>
      <c r="C19" s="50" t="s">
        <v>11</v>
      </c>
      <c r="D19" s="50"/>
      <c r="E19" s="50"/>
      <c r="F19" s="50"/>
      <c r="G19" s="21" t="s">
        <v>67</v>
      </c>
      <c r="H19" s="21"/>
      <c r="I19" s="2"/>
      <c r="J19" s="33" t="s">
        <v>13</v>
      </c>
      <c r="K19" s="33"/>
      <c r="L19" s="33"/>
      <c r="M19" s="33"/>
      <c r="N19" s="21" t="s">
        <v>37</v>
      </c>
      <c r="O19" s="21"/>
      <c r="P19" s="10"/>
    </row>
    <row r="20" spans="2:16" x14ac:dyDescent="0.25">
      <c r="B20" s="9"/>
      <c r="C20" s="50" t="s">
        <v>9</v>
      </c>
      <c r="D20" s="50"/>
      <c r="E20" s="50"/>
      <c r="F20" s="50"/>
      <c r="G20" s="21">
        <v>25</v>
      </c>
      <c r="H20" s="21"/>
      <c r="I20" s="2"/>
      <c r="J20" s="33" t="s">
        <v>14</v>
      </c>
      <c r="K20" s="33"/>
      <c r="L20" s="33"/>
      <c r="M20" s="33"/>
      <c r="N20" s="21" t="s">
        <v>36</v>
      </c>
      <c r="O20" s="21"/>
      <c r="P20" s="10"/>
    </row>
    <row r="21" spans="2:16" x14ac:dyDescent="0.25">
      <c r="B21" s="9"/>
      <c r="C21" s="50" t="s">
        <v>10</v>
      </c>
      <c r="D21" s="50"/>
      <c r="E21" s="50"/>
      <c r="F21" s="50"/>
      <c r="G21" s="21">
        <v>40</v>
      </c>
      <c r="H21" s="21"/>
      <c r="I21" s="2"/>
      <c r="J21" s="33" t="s">
        <v>15</v>
      </c>
      <c r="K21" s="33"/>
      <c r="L21" s="33"/>
      <c r="M21" s="33"/>
      <c r="N21" s="21" t="s">
        <v>38</v>
      </c>
      <c r="O21" s="21"/>
      <c r="P21" s="10"/>
    </row>
    <row r="22" spans="2:16" x14ac:dyDescent="0.25">
      <c r="B22" s="9"/>
      <c r="C22" s="50" t="s">
        <v>8</v>
      </c>
      <c r="D22" s="50"/>
      <c r="E22" s="50"/>
      <c r="F22" s="50"/>
      <c r="G22" s="21">
        <f>G21-G20</f>
        <v>15</v>
      </c>
      <c r="H22" s="21"/>
      <c r="J22" s="33" t="s">
        <v>16</v>
      </c>
      <c r="K22" s="33"/>
      <c r="L22" s="33"/>
      <c r="M22" s="33"/>
      <c r="N22" s="21">
        <v>1</v>
      </c>
      <c r="O22" s="21"/>
      <c r="P22" s="10"/>
    </row>
    <row r="23" spans="2:16" x14ac:dyDescent="0.25">
      <c r="B23" s="9"/>
      <c r="J23" s="51"/>
      <c r="K23" s="51"/>
      <c r="L23" s="51"/>
      <c r="M23" s="51"/>
      <c r="P23" s="10"/>
    </row>
    <row r="24" spans="2:16" x14ac:dyDescent="0.25">
      <c r="B24" s="9"/>
      <c r="C24" s="53" t="s">
        <v>2</v>
      </c>
      <c r="D24" s="33" t="s">
        <v>3</v>
      </c>
      <c r="E24" s="33"/>
      <c r="F24" s="33"/>
      <c r="G24" s="33"/>
      <c r="H24" s="33" t="s">
        <v>4</v>
      </c>
      <c r="I24" s="33"/>
      <c r="J24" s="33"/>
      <c r="K24" s="33"/>
      <c r="L24" s="33" t="s">
        <v>5</v>
      </c>
      <c r="M24" s="33"/>
      <c r="N24" s="33"/>
      <c r="O24" s="33"/>
      <c r="P24" s="10"/>
    </row>
    <row r="25" spans="2:16" x14ac:dyDescent="0.25">
      <c r="B25" s="9"/>
      <c r="C25" s="53"/>
      <c r="D25" s="3" t="s">
        <v>0</v>
      </c>
      <c r="E25" s="3" t="s">
        <v>1</v>
      </c>
      <c r="F25" s="3" t="s">
        <v>66</v>
      </c>
      <c r="G25" s="3" t="s">
        <v>17</v>
      </c>
      <c r="H25" s="3" t="s">
        <v>0</v>
      </c>
      <c r="I25" s="3" t="s">
        <v>1</v>
      </c>
      <c r="J25" s="3" t="s">
        <v>66</v>
      </c>
      <c r="K25" s="3" t="s">
        <v>17</v>
      </c>
      <c r="L25" s="3" t="s">
        <v>0</v>
      </c>
      <c r="M25" s="3" t="s">
        <v>1</v>
      </c>
      <c r="N25" s="3" t="s">
        <v>66</v>
      </c>
      <c r="O25" s="3" t="s">
        <v>17</v>
      </c>
      <c r="P25" s="10"/>
    </row>
    <row r="26" spans="2:16" x14ac:dyDescent="0.25">
      <c r="B26" s="9"/>
      <c r="C26" s="3">
        <v>1</v>
      </c>
      <c r="D26" s="1">
        <v>36.200000000000003</v>
      </c>
      <c r="E26" s="1">
        <v>36.299999999999997</v>
      </c>
      <c r="F26" s="1">
        <f>AVERAGE(D26:E26)</f>
        <v>36.25</v>
      </c>
      <c r="G26" s="1">
        <f>(MAX(D26:F26)-MIN(D26:F26))</f>
        <v>9.9999999999994316E-2</v>
      </c>
      <c r="H26" s="1">
        <v>35.799999999999997</v>
      </c>
      <c r="I26" s="1">
        <v>35</v>
      </c>
      <c r="J26" s="1">
        <f t="shared" ref="J26:J35" si="0">AVERAGE(H26:I26)</f>
        <v>35.4</v>
      </c>
      <c r="K26" s="1">
        <f>(MAX(H26:J26)-MIN(H26:J26))</f>
        <v>0.79999999999999716</v>
      </c>
      <c r="L26" s="1">
        <v>36.1</v>
      </c>
      <c r="M26" s="1">
        <v>34.799999999999997</v>
      </c>
      <c r="N26" s="1">
        <f t="shared" ref="N26:N35" si="1">AVERAGE(L26:M26)</f>
        <v>35.450000000000003</v>
      </c>
      <c r="O26" s="1">
        <f t="shared" ref="O26:O35" si="2">(MAX(L26:N26)-MIN(L26:N26))</f>
        <v>1.3000000000000043</v>
      </c>
      <c r="P26" s="10"/>
    </row>
    <row r="27" spans="2:16" x14ac:dyDescent="0.25">
      <c r="B27" s="9"/>
      <c r="C27" s="3">
        <v>2</v>
      </c>
      <c r="D27" s="1">
        <v>35.299999999999997</v>
      </c>
      <c r="E27" s="1">
        <v>35</v>
      </c>
      <c r="F27" s="1">
        <f t="shared" ref="F27:F35" si="3">AVERAGE(D27:E27)</f>
        <v>35.15</v>
      </c>
      <c r="G27" s="1">
        <f t="shared" ref="G27:G35" si="4">(MAX(D27:F27)-MIN(D27:F27))</f>
        <v>0.29999999999999716</v>
      </c>
      <c r="H27" s="1">
        <v>35.6</v>
      </c>
      <c r="I27" s="1">
        <v>35.1</v>
      </c>
      <c r="J27" s="1">
        <f t="shared" si="0"/>
        <v>35.35</v>
      </c>
      <c r="K27" s="1">
        <f t="shared" ref="K27:K35" si="5">(MAX(H27:J27)-MIN(H27:J27))</f>
        <v>0.5</v>
      </c>
      <c r="L27" s="1">
        <v>35.700000000000003</v>
      </c>
      <c r="M27" s="1">
        <v>34.700000000000003</v>
      </c>
      <c r="N27" s="1">
        <f t="shared" si="1"/>
        <v>35.200000000000003</v>
      </c>
      <c r="O27" s="1">
        <f t="shared" si="2"/>
        <v>1</v>
      </c>
      <c r="P27" s="10"/>
    </row>
    <row r="28" spans="2:16" x14ac:dyDescent="0.25">
      <c r="B28" s="9"/>
      <c r="C28" s="3">
        <v>3</v>
      </c>
      <c r="D28" s="1">
        <v>30.8</v>
      </c>
      <c r="E28" s="1">
        <v>30.6</v>
      </c>
      <c r="F28" s="1">
        <f t="shared" si="3"/>
        <v>30.700000000000003</v>
      </c>
      <c r="G28" s="1">
        <f t="shared" si="4"/>
        <v>0.19999999999999929</v>
      </c>
      <c r="H28" s="1">
        <v>30.4</v>
      </c>
      <c r="I28" s="1">
        <v>28.9</v>
      </c>
      <c r="J28" s="1">
        <f t="shared" si="0"/>
        <v>29.65</v>
      </c>
      <c r="K28" s="1">
        <f t="shared" si="5"/>
        <v>1.5</v>
      </c>
      <c r="L28" s="1">
        <v>30.2</v>
      </c>
      <c r="M28" s="1">
        <v>29.2</v>
      </c>
      <c r="N28" s="1">
        <f t="shared" si="1"/>
        <v>29.7</v>
      </c>
      <c r="O28" s="1">
        <f t="shared" si="2"/>
        <v>1</v>
      </c>
      <c r="P28" s="10"/>
    </row>
    <row r="29" spans="2:16" x14ac:dyDescent="0.25">
      <c r="B29" s="9"/>
      <c r="C29" s="3">
        <v>4</v>
      </c>
      <c r="D29" s="1">
        <v>29.8</v>
      </c>
      <c r="E29" s="1">
        <v>29.6</v>
      </c>
      <c r="F29" s="1">
        <f t="shared" si="3"/>
        <v>29.700000000000003</v>
      </c>
      <c r="G29" s="1">
        <f t="shared" si="4"/>
        <v>0.19999999999999929</v>
      </c>
      <c r="H29" s="1">
        <v>30.2</v>
      </c>
      <c r="I29" s="1">
        <v>29.9</v>
      </c>
      <c r="J29" s="1">
        <f t="shared" si="0"/>
        <v>30.049999999999997</v>
      </c>
      <c r="K29" s="1">
        <f t="shared" si="5"/>
        <v>0.30000000000000071</v>
      </c>
      <c r="L29" s="1">
        <v>28.3</v>
      </c>
      <c r="M29" s="1">
        <v>30.1</v>
      </c>
      <c r="N29" s="1">
        <f t="shared" si="1"/>
        <v>29.200000000000003</v>
      </c>
      <c r="O29" s="1">
        <f t="shared" si="2"/>
        <v>1.8000000000000007</v>
      </c>
      <c r="P29" s="10"/>
    </row>
    <row r="30" spans="2:16" x14ac:dyDescent="0.25">
      <c r="B30" s="9"/>
      <c r="C30" s="3">
        <v>5</v>
      </c>
      <c r="D30" s="1">
        <v>32</v>
      </c>
      <c r="E30" s="1">
        <v>31.7</v>
      </c>
      <c r="F30" s="1">
        <f t="shared" si="3"/>
        <v>31.85</v>
      </c>
      <c r="G30" s="1">
        <f t="shared" si="4"/>
        <v>0.30000000000000071</v>
      </c>
      <c r="H30" s="1">
        <v>31.1</v>
      </c>
      <c r="I30" s="1">
        <v>31.7</v>
      </c>
      <c r="J30" s="1">
        <f t="shared" si="0"/>
        <v>31.4</v>
      </c>
      <c r="K30" s="1">
        <f t="shared" si="5"/>
        <v>0.59999999999999787</v>
      </c>
      <c r="L30" s="1">
        <v>30.1</v>
      </c>
      <c r="M30" s="1">
        <v>31.7</v>
      </c>
      <c r="N30" s="1">
        <f t="shared" si="1"/>
        <v>30.9</v>
      </c>
      <c r="O30" s="1">
        <f t="shared" si="2"/>
        <v>1.5999999999999979</v>
      </c>
      <c r="P30" s="10"/>
    </row>
    <row r="31" spans="2:16" x14ac:dyDescent="0.25">
      <c r="B31" s="9"/>
      <c r="C31" s="3">
        <v>6</v>
      </c>
      <c r="D31" s="1">
        <v>30.7</v>
      </c>
      <c r="E31" s="1">
        <v>29.7</v>
      </c>
      <c r="F31" s="1">
        <f t="shared" si="3"/>
        <v>30.2</v>
      </c>
      <c r="G31" s="1">
        <f t="shared" si="4"/>
        <v>1</v>
      </c>
      <c r="H31" s="1">
        <v>30.9</v>
      </c>
      <c r="I31" s="1">
        <v>30.4</v>
      </c>
      <c r="J31" s="1">
        <f t="shared" si="0"/>
        <v>30.65</v>
      </c>
      <c r="K31" s="1">
        <f t="shared" si="5"/>
        <v>0.5</v>
      </c>
      <c r="L31" s="1">
        <v>29.8</v>
      </c>
      <c r="M31" s="1">
        <v>29.5</v>
      </c>
      <c r="N31" s="1">
        <f t="shared" si="1"/>
        <v>29.65</v>
      </c>
      <c r="O31" s="1">
        <f t="shared" si="2"/>
        <v>0.30000000000000071</v>
      </c>
      <c r="P31" s="10"/>
    </row>
    <row r="32" spans="2:16" x14ac:dyDescent="0.25">
      <c r="B32" s="9"/>
      <c r="C32" s="3">
        <v>7</v>
      </c>
      <c r="D32" s="1">
        <v>33.4</v>
      </c>
      <c r="E32" s="1">
        <v>32.4</v>
      </c>
      <c r="F32" s="1">
        <f t="shared" si="3"/>
        <v>32.9</v>
      </c>
      <c r="G32" s="1">
        <f t="shared" si="4"/>
        <v>1</v>
      </c>
      <c r="H32" s="1">
        <v>32.9</v>
      </c>
      <c r="I32" s="1">
        <v>32.1</v>
      </c>
      <c r="J32" s="1">
        <f t="shared" si="0"/>
        <v>32.5</v>
      </c>
      <c r="K32" s="1">
        <f t="shared" si="5"/>
        <v>0.79999999999999716</v>
      </c>
      <c r="L32" s="1">
        <v>33.4</v>
      </c>
      <c r="M32" s="1">
        <v>31.2</v>
      </c>
      <c r="N32" s="1">
        <f t="shared" si="1"/>
        <v>32.299999999999997</v>
      </c>
      <c r="O32" s="1">
        <f t="shared" si="2"/>
        <v>2.1999999999999993</v>
      </c>
      <c r="P32" s="10"/>
    </row>
    <row r="33" spans="2:16" x14ac:dyDescent="0.25">
      <c r="B33" s="9"/>
      <c r="C33" s="3">
        <v>8</v>
      </c>
      <c r="D33" s="1">
        <v>37.1</v>
      </c>
      <c r="E33" s="1">
        <v>36.5</v>
      </c>
      <c r="F33" s="1">
        <f t="shared" si="3"/>
        <v>36.799999999999997</v>
      </c>
      <c r="G33" s="1">
        <f t="shared" si="4"/>
        <v>0.60000000000000142</v>
      </c>
      <c r="H33" s="1">
        <v>36.700000000000003</v>
      </c>
      <c r="I33" s="1">
        <v>36.200000000000003</v>
      </c>
      <c r="J33" s="1">
        <f t="shared" si="0"/>
        <v>36.450000000000003</v>
      </c>
      <c r="K33" s="1">
        <f t="shared" si="5"/>
        <v>0.5</v>
      </c>
      <c r="L33" s="1">
        <v>36</v>
      </c>
      <c r="M33" s="1">
        <v>35.5</v>
      </c>
      <c r="N33" s="1">
        <f t="shared" si="1"/>
        <v>35.75</v>
      </c>
      <c r="O33" s="1">
        <f t="shared" si="2"/>
        <v>0.5</v>
      </c>
      <c r="P33" s="10"/>
    </row>
    <row r="34" spans="2:16" x14ac:dyDescent="0.25">
      <c r="B34" s="9"/>
      <c r="C34" s="3">
        <v>9</v>
      </c>
      <c r="D34" s="1">
        <v>30.1</v>
      </c>
      <c r="E34" s="1">
        <v>30.5</v>
      </c>
      <c r="F34" s="1">
        <f t="shared" si="3"/>
        <v>30.3</v>
      </c>
      <c r="G34" s="1">
        <f t="shared" si="4"/>
        <v>0.39999999999999858</v>
      </c>
      <c r="H34" s="1">
        <v>30</v>
      </c>
      <c r="I34" s="1">
        <v>29.7</v>
      </c>
      <c r="J34" s="1">
        <f t="shared" si="0"/>
        <v>29.85</v>
      </c>
      <c r="K34" s="1">
        <f t="shared" si="5"/>
        <v>0.30000000000000071</v>
      </c>
      <c r="L34" s="1">
        <v>29.1</v>
      </c>
      <c r="M34" s="1">
        <v>30.2</v>
      </c>
      <c r="N34" s="1">
        <f t="shared" si="1"/>
        <v>29.65</v>
      </c>
      <c r="O34" s="1">
        <f t="shared" si="2"/>
        <v>1.0999999999999979</v>
      </c>
      <c r="P34" s="10"/>
    </row>
    <row r="35" spans="2:16" x14ac:dyDescent="0.25">
      <c r="B35" s="9"/>
      <c r="C35" s="3">
        <v>10</v>
      </c>
      <c r="D35" s="1">
        <v>34.6</v>
      </c>
      <c r="E35" s="1">
        <v>34.200000000000003</v>
      </c>
      <c r="F35" s="1">
        <f t="shared" si="3"/>
        <v>34.400000000000006</v>
      </c>
      <c r="G35" s="1">
        <f t="shared" si="4"/>
        <v>0.39999999999999858</v>
      </c>
      <c r="H35" s="1">
        <v>34.1</v>
      </c>
      <c r="I35" s="1">
        <v>33.700000000000003</v>
      </c>
      <c r="J35" s="1">
        <f t="shared" si="0"/>
        <v>33.900000000000006</v>
      </c>
      <c r="K35" s="1">
        <f t="shared" si="5"/>
        <v>0.39999999999999858</v>
      </c>
      <c r="L35" s="1">
        <v>33.6</v>
      </c>
      <c r="M35" s="1">
        <v>34.200000000000003</v>
      </c>
      <c r="N35" s="1">
        <f t="shared" si="1"/>
        <v>33.900000000000006</v>
      </c>
      <c r="O35" s="1">
        <f t="shared" si="2"/>
        <v>0.60000000000000142</v>
      </c>
      <c r="P35" s="10"/>
    </row>
    <row r="36" spans="2:16" x14ac:dyDescent="0.25">
      <c r="B36" s="9"/>
      <c r="C36" s="4" t="s">
        <v>6</v>
      </c>
      <c r="D36" s="5">
        <f>SUM(D26:D35)</f>
        <v>330.00000000000006</v>
      </c>
      <c r="E36" s="6">
        <f>SUM(E26:E35)</f>
        <v>326.49999999999994</v>
      </c>
      <c r="F36" s="5"/>
      <c r="H36" s="1">
        <f>SUM(H26:H35)</f>
        <v>327.70000000000005</v>
      </c>
      <c r="I36" s="1">
        <f>SUM(I26:I35)</f>
        <v>322.7</v>
      </c>
      <c r="J36" s="1"/>
      <c r="L36" s="1">
        <f t="shared" ref="L36:M36" si="6">SUM(L26:L35)</f>
        <v>322.30000000000007</v>
      </c>
      <c r="M36" s="1">
        <f t="shared" si="6"/>
        <v>321.09999999999997</v>
      </c>
      <c r="N36" s="1"/>
      <c r="P36" s="10"/>
    </row>
    <row r="37" spans="2:16" x14ac:dyDescent="0.25">
      <c r="B37" s="9"/>
      <c r="P37" s="10"/>
    </row>
    <row r="38" spans="2:16" x14ac:dyDescent="0.25">
      <c r="B38" s="9"/>
      <c r="D38" s="3" t="s">
        <v>18</v>
      </c>
      <c r="E38" s="7">
        <f>AVERAGE(D36:F36)/10</f>
        <v>32.825000000000003</v>
      </c>
      <c r="F38" s="3" t="s">
        <v>23</v>
      </c>
      <c r="G38" s="1">
        <f>AVERAGE(G26:G35)</f>
        <v>0.44999999999999896</v>
      </c>
      <c r="H38" s="3" t="s">
        <v>19</v>
      </c>
      <c r="I38" s="8">
        <f>AVERAGE(H36:J36)/10</f>
        <v>32.520000000000003</v>
      </c>
      <c r="J38" s="3" t="s">
        <v>20</v>
      </c>
      <c r="K38" s="1">
        <f>AVERAGE(K26:K35)</f>
        <v>0.61999999999999922</v>
      </c>
      <c r="L38" s="3" t="s">
        <v>21</v>
      </c>
      <c r="M38" s="8">
        <f>AVERAGE(L36:N36)/10</f>
        <v>32.17</v>
      </c>
      <c r="N38" s="3" t="s">
        <v>22</v>
      </c>
      <c r="O38" s="1">
        <f>AVERAGE(O26:O35)</f>
        <v>1.1400000000000001</v>
      </c>
      <c r="P38" s="10"/>
    </row>
    <row r="39" spans="2:16" x14ac:dyDescent="0.25">
      <c r="B39" s="9"/>
      <c r="P39" s="10"/>
    </row>
    <row r="40" spans="2:16" x14ac:dyDescent="0.25">
      <c r="B40" s="9"/>
      <c r="C40" s="3" t="s">
        <v>23</v>
      </c>
      <c r="D40" s="1">
        <f>G38</f>
        <v>0.44999999999999896</v>
      </c>
      <c r="F40" s="3" t="s">
        <v>25</v>
      </c>
      <c r="G40" s="7">
        <f>MAX(E38,I38,M38)</f>
        <v>32.825000000000003</v>
      </c>
      <c r="I40" s="3" t="s">
        <v>28</v>
      </c>
      <c r="J40" s="3" t="s">
        <v>29</v>
      </c>
      <c r="L40" s="33" t="s">
        <v>31</v>
      </c>
      <c r="M40" s="33"/>
      <c r="P40" s="10"/>
    </row>
    <row r="41" spans="2:16" x14ac:dyDescent="0.25">
      <c r="B41" s="9"/>
      <c r="C41" s="3" t="s">
        <v>20</v>
      </c>
      <c r="D41" s="1">
        <f>K38</f>
        <v>0.61999999999999922</v>
      </c>
      <c r="F41" s="3" t="s">
        <v>26</v>
      </c>
      <c r="G41" s="7">
        <f>MIN(E38,I38,M38)</f>
        <v>32.17</v>
      </c>
      <c r="I41" s="1">
        <v>2</v>
      </c>
      <c r="J41" s="1">
        <v>3.27</v>
      </c>
      <c r="L41" s="1" t="s">
        <v>30</v>
      </c>
      <c r="M41" s="8">
        <f>D43*J41</f>
        <v>2.40672</v>
      </c>
      <c r="P41" s="10"/>
    </row>
    <row r="42" spans="2:16" x14ac:dyDescent="0.25">
      <c r="B42" s="9"/>
      <c r="C42" s="3" t="s">
        <v>22</v>
      </c>
      <c r="D42" s="1">
        <f>O38</f>
        <v>1.1400000000000001</v>
      </c>
      <c r="F42" s="3" t="s">
        <v>27</v>
      </c>
      <c r="G42" s="7">
        <f>G40-G41</f>
        <v>0.65500000000000114</v>
      </c>
      <c r="I42" s="1">
        <v>3</v>
      </c>
      <c r="J42" s="1">
        <v>2.57</v>
      </c>
      <c r="L42" s="11" t="s">
        <v>32</v>
      </c>
      <c r="P42" s="10"/>
    </row>
    <row r="43" spans="2:16" x14ac:dyDescent="0.25">
      <c r="B43" s="9"/>
      <c r="C43" s="3" t="s">
        <v>24</v>
      </c>
      <c r="D43" s="7">
        <v>0.73599999999999999</v>
      </c>
      <c r="L43" s="11" t="s">
        <v>33</v>
      </c>
      <c r="P43" s="10"/>
    </row>
    <row r="44" spans="2:16" x14ac:dyDescent="0.25">
      <c r="B44" s="9"/>
      <c r="F44" s="45" t="s">
        <v>34</v>
      </c>
      <c r="G44" s="33" t="s">
        <v>35</v>
      </c>
      <c r="H44" s="33"/>
      <c r="P44" s="10"/>
    </row>
    <row r="45" spans="2:16" x14ac:dyDescent="0.25">
      <c r="B45" s="9"/>
      <c r="F45" s="46"/>
      <c r="G45" s="3">
        <v>2</v>
      </c>
      <c r="H45" s="3">
        <v>3</v>
      </c>
      <c r="P45" s="10"/>
    </row>
    <row r="46" spans="2:16" x14ac:dyDescent="0.25">
      <c r="B46" s="9"/>
      <c r="F46" s="3" t="s">
        <v>45</v>
      </c>
      <c r="G46" s="1">
        <v>4.5599999999999996</v>
      </c>
      <c r="H46" s="1">
        <v>3.05</v>
      </c>
      <c r="P46" s="10"/>
    </row>
    <row r="47" spans="2:16" x14ac:dyDescent="0.25">
      <c r="B47" s="9"/>
      <c r="F47" s="3" t="s">
        <v>46</v>
      </c>
      <c r="G47" s="1">
        <v>3.65</v>
      </c>
      <c r="H47" s="15">
        <v>2.7</v>
      </c>
      <c r="P47" s="10"/>
    </row>
    <row r="48" spans="2:16" ht="15.75" thickBot="1" x14ac:dyDescent="0.3"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4"/>
    </row>
  </sheetData>
  <mergeCells count="53">
    <mergeCell ref="C24:C25"/>
    <mergeCell ref="D24:G24"/>
    <mergeCell ref="H24:K24"/>
    <mergeCell ref="L24:O24"/>
    <mergeCell ref="C19:F19"/>
    <mergeCell ref="C20:F20"/>
    <mergeCell ref="C21:F21"/>
    <mergeCell ref="C22:F22"/>
    <mergeCell ref="G19:H19"/>
    <mergeCell ref="G21:H21"/>
    <mergeCell ref="G22:H22"/>
    <mergeCell ref="J19:M19"/>
    <mergeCell ref="G44:H44"/>
    <mergeCell ref="F44:F45"/>
    <mergeCell ref="B16:P16"/>
    <mergeCell ref="R4:U4"/>
    <mergeCell ref="R8:U8"/>
    <mergeCell ref="R12:U12"/>
    <mergeCell ref="R9:S9"/>
    <mergeCell ref="T9:U9"/>
    <mergeCell ref="J23:M23"/>
    <mergeCell ref="N18:O18"/>
    <mergeCell ref="N19:O19"/>
    <mergeCell ref="N20:O20"/>
    <mergeCell ref="N21:O21"/>
    <mergeCell ref="N22:O22"/>
    <mergeCell ref="G20:H20"/>
    <mergeCell ref="J17:M17"/>
    <mergeCell ref="B2:P15"/>
    <mergeCell ref="R13:S13"/>
    <mergeCell ref="T13:U13"/>
    <mergeCell ref="R14:S14"/>
    <mergeCell ref="T14:U14"/>
    <mergeCell ref="L40:M40"/>
    <mergeCell ref="J18:M18"/>
    <mergeCell ref="J20:M20"/>
    <mergeCell ref="J21:M21"/>
    <mergeCell ref="J22:M22"/>
    <mergeCell ref="Y9:Z9"/>
    <mergeCell ref="Y10:Z10"/>
    <mergeCell ref="Y11:Z11"/>
    <mergeCell ref="Y12:Z12"/>
    <mergeCell ref="Q2:AA2"/>
    <mergeCell ref="R5:S5"/>
    <mergeCell ref="T5:U5"/>
    <mergeCell ref="R6:S6"/>
    <mergeCell ref="T6:U6"/>
    <mergeCell ref="W9:X9"/>
    <mergeCell ref="W10:X10"/>
    <mergeCell ref="W11:X11"/>
    <mergeCell ref="W12:X12"/>
    <mergeCell ref="R10:S10"/>
    <mergeCell ref="T10:U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G18" sqref="G18"/>
    </sheetView>
  </sheetViews>
  <sheetFormatPr baseColWidth="10" defaultRowHeight="15" x14ac:dyDescent="0.25"/>
  <cols>
    <col min="1" max="1" width="3.710937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R&amp;R Y RESULTADOS</vt:lpstr>
      <vt:lpstr>FORMULAS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2021-10-27T01:28:43Z</dcterms:created>
  <dcterms:modified xsi:type="dcterms:W3CDTF">2025-09-08T15:59:05Z</dcterms:modified>
</cp:coreProperties>
</file>